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65" windowHeight="12705" activeTab="0"/>
  </bookViews>
  <sheets>
    <sheet name="WYK_MIEN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<sst xmlns="http://schemas.openxmlformats.org/spreadsheetml/2006/main" count="99" uniqueCount="57">
  <si>
    <t>L.p.</t>
  </si>
  <si>
    <t>Wyszczególnienie</t>
  </si>
  <si>
    <t>j.m.</t>
  </si>
  <si>
    <t>Stan na ostatni dzień roku poprzedniego</t>
  </si>
  <si>
    <t>Planowane zwiększenie/zmniejszenie</t>
  </si>
  <si>
    <t>Stan na ostatni dzień roku budżetowego</t>
  </si>
  <si>
    <t>w tym:</t>
  </si>
  <si>
    <t>w bezpośrenim zarządzie</t>
  </si>
  <si>
    <t>w zarządzie jedn. budż.</t>
  </si>
  <si>
    <t>dzierżawa/ najem</t>
  </si>
  <si>
    <t>wieczyste użytkowanie</t>
  </si>
  <si>
    <t>inne formy</t>
  </si>
  <si>
    <t>1.</t>
  </si>
  <si>
    <t>2.         </t>
  </si>
  <si>
    <t>3.   </t>
  </si>
  <si>
    <t>4.         </t>
  </si>
  <si>
    <t>5.         </t>
  </si>
  <si>
    <t>6.         </t>
  </si>
  <si>
    <t>7.         </t>
  </si>
  <si>
    <t>8.         </t>
  </si>
  <si>
    <t>9.         </t>
  </si>
  <si>
    <t>10.      </t>
  </si>
  <si>
    <t>11.      </t>
  </si>
  <si>
    <t>Grunty ogółem:</t>
  </si>
  <si>
    <t>ha</t>
  </si>
  <si>
    <t>zł</t>
  </si>
  <si>
    <t>rolne</t>
  </si>
  <si>
    <t>działki budowlane</t>
  </si>
  <si>
    <t>tereny rekreacyjne</t>
  </si>
  <si>
    <t>pozostałe</t>
  </si>
  <si>
    <t>2.</t>
  </si>
  <si>
    <t>Lasy</t>
  </si>
  <si>
    <t>3.</t>
  </si>
  <si>
    <t>Parki</t>
  </si>
  <si>
    <t>4.</t>
  </si>
  <si>
    <t>Budynki ogółem</t>
  </si>
  <si>
    <t>szt.</t>
  </si>
  <si>
    <t>mieszkalne</t>
  </si>
  <si>
    <t>obiekty szkolne</t>
  </si>
  <si>
    <t>obiekty kulturalne</t>
  </si>
  <si>
    <t>obiekty służby zdrowia</t>
  </si>
  <si>
    <t>pozostałe obiekty</t>
  </si>
  <si>
    <t>inne</t>
  </si>
  <si>
    <t>5.</t>
  </si>
  <si>
    <t>Budowle i urządzenia techniczne:</t>
  </si>
  <si>
    <t>wodociągi liczba:</t>
  </si>
  <si>
    <t>długość:</t>
  </si>
  <si>
    <t>km</t>
  </si>
  <si>
    <t>wartość</t>
  </si>
  <si>
    <t>oczyszcz. ścieków</t>
  </si>
  <si>
    <t>wysypiska</t>
  </si>
  <si>
    <t>ulice, drogi</t>
  </si>
  <si>
    <t>obiekty sportowe</t>
  </si>
  <si>
    <t>Dochody uzyskane z opłat za wieczyste użytkowanie nieruchomości</t>
  </si>
  <si>
    <t>Dochody uzyskane z najmu lokali mieszkalnych i użytkowych, dzierżaw gruntów</t>
  </si>
  <si>
    <t>Dochody z tytułu odpłatnego nabycia prawa własności nieruchomości</t>
  </si>
  <si>
    <t>Dochody z tytułu sprzedaży składników majatkowych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</si>
</sst>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  <numFmt numFmtId="166" formatCode="0.0"/>
    <numFmt numFmtId="167" formatCode="0.000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000\ &quot;zł&quot;_-;\-* #,##0.0000\ &quot;zł&quot;_-;_-* &quot;-&quot;????\ &quot;zł&quot;_-;_-@_-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_-* #,##0.0000\ _z_ł_-;\-* #,##0.0000\ _z_ł_-;_-* &quot;-&quot;????\ _z_ł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name val="Arial CE"/>
      <family val="0"/>
    </font>
    <font>
      <i/>
      <sz val="11"/>
      <name val="Arial CE"/>
      <family val="0"/>
    </font>
    <font>
      <i/>
      <sz val="11"/>
      <name val="Times New Roman CE"/>
      <family val="1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horizontal="center" vertical="center"/>
    </xf>
    <xf numFmtId="164" fontId="7" fillId="34" borderId="14" xfId="0" applyNumberFormat="1" applyFont="1" applyFill="1" applyBorder="1" applyAlignment="1">
      <alignment horizontal="center" vertical="top" wrapText="1"/>
    </xf>
    <xf numFmtId="164" fontId="7" fillId="34" borderId="15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horizontal="center" vertical="center"/>
    </xf>
    <xf numFmtId="170" fontId="10" fillId="35" borderId="14" xfId="0" applyNumberFormat="1" applyFont="1" applyFill="1" applyBorder="1" applyAlignment="1">
      <alignment horizontal="right" vertical="top" wrapText="1"/>
    </xf>
    <xf numFmtId="170" fontId="10" fillId="35" borderId="15" xfId="0" applyNumberFormat="1" applyFont="1" applyFill="1" applyBorder="1" applyAlignment="1">
      <alignment horizontal="right" vertical="top" wrapText="1"/>
    </xf>
    <xf numFmtId="170" fontId="10" fillId="0" borderId="0" xfId="0" applyNumberFormat="1" applyFont="1" applyFill="1" applyBorder="1" applyAlignment="1">
      <alignment horizontal="right" vertical="top" wrapText="1"/>
    </xf>
    <xf numFmtId="44" fontId="10" fillId="0" borderId="0" xfId="0" applyNumberFormat="1" applyFont="1" applyFill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top" wrapText="1"/>
    </xf>
    <xf numFmtId="164" fontId="12" fillId="0" borderId="14" xfId="0" applyNumberFormat="1" applyFont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1" fontId="7" fillId="0" borderId="15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9" fillId="0" borderId="14" xfId="0" applyFont="1" applyBorder="1" applyAlignment="1">
      <alignment horizontal="center" vertical="center"/>
    </xf>
    <xf numFmtId="170" fontId="8" fillId="33" borderId="14" xfId="60" applyNumberFormat="1" applyFont="1" applyFill="1" applyBorder="1" applyAlignment="1">
      <alignment horizontal="right" vertical="top" wrapText="1"/>
    </xf>
    <xf numFmtId="170" fontId="9" fillId="33" borderId="14" xfId="60" applyNumberFormat="1" applyFont="1" applyFill="1" applyBorder="1" applyAlignment="1">
      <alignment horizontal="right" vertical="top" wrapText="1"/>
    </xf>
    <xf numFmtId="170" fontId="8" fillId="33" borderId="15" xfId="60" applyNumberFormat="1" applyFont="1" applyFill="1" applyBorder="1" applyAlignment="1">
      <alignment horizontal="right" vertical="top" wrapText="1"/>
    </xf>
    <xf numFmtId="44" fontId="9" fillId="0" borderId="0" xfId="60" applyFont="1" applyFill="1" applyBorder="1" applyAlignment="1">
      <alignment horizontal="right" vertical="top" wrapText="1"/>
    </xf>
    <xf numFmtId="44" fontId="8" fillId="0" borderId="0" xfId="6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170" fontId="9" fillId="33" borderId="15" xfId="60" applyNumberFormat="1" applyFont="1" applyFill="1" applyBorder="1" applyAlignment="1">
      <alignment horizontal="right" vertical="top" wrapText="1"/>
    </xf>
    <xf numFmtId="170" fontId="9" fillId="0" borderId="0" xfId="60" applyNumberFormat="1" applyFont="1" applyFill="1" applyBorder="1" applyAlignment="1">
      <alignment horizontal="right" vertical="top" wrapText="1"/>
    </xf>
    <xf numFmtId="164" fontId="8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170" fontId="9" fillId="33" borderId="14" xfId="60" applyNumberFormat="1" applyFont="1" applyFill="1" applyBorder="1" applyAlignment="1">
      <alignment horizontal="right" vertical="center" shrinkToFit="1"/>
    </xf>
    <xf numFmtId="1" fontId="7" fillId="0" borderId="14" xfId="0" applyNumberFormat="1" applyFont="1" applyBorder="1" applyAlignment="1">
      <alignment horizontal="center" vertical="top" wrapText="1"/>
    </xf>
    <xf numFmtId="164" fontId="7" fillId="0" borderId="15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/>
    </xf>
    <xf numFmtId="170" fontId="9" fillId="33" borderId="16" xfId="60" applyNumberFormat="1" applyFont="1" applyFill="1" applyBorder="1" applyAlignment="1">
      <alignment horizontal="right" vertical="top" wrapText="1"/>
    </xf>
    <xf numFmtId="170" fontId="9" fillId="33" borderId="17" xfId="60" applyNumberFormat="1" applyFont="1" applyFill="1" applyBorder="1" applyAlignment="1">
      <alignment horizontal="right" vertical="top" wrapText="1"/>
    </xf>
    <xf numFmtId="0" fontId="8" fillId="0" borderId="18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64" fontId="12" fillId="0" borderId="18" xfId="0" applyNumberFormat="1" applyFont="1" applyBorder="1" applyAlignment="1">
      <alignment horizontal="center" vertical="top" wrapText="1"/>
    </xf>
    <xf numFmtId="164" fontId="7" fillId="0" borderId="18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164" fontId="8" fillId="0" borderId="18" xfId="0" applyNumberFormat="1" applyFont="1" applyBorder="1" applyAlignment="1">
      <alignment horizontal="right" vertical="top" wrapText="1"/>
    </xf>
    <xf numFmtId="1" fontId="7" fillId="0" borderId="18" xfId="0" applyNumberFormat="1" applyFont="1" applyBorder="1" applyAlignment="1">
      <alignment horizontal="center" vertical="top" wrapText="1"/>
    </xf>
    <xf numFmtId="1" fontId="7" fillId="0" borderId="19" xfId="0" applyNumberFormat="1" applyFont="1" applyBorder="1" applyAlignment="1">
      <alignment horizontal="center" vertical="top" wrapText="1"/>
    </xf>
    <xf numFmtId="44" fontId="9" fillId="0" borderId="16" xfId="60" applyFont="1" applyBorder="1" applyAlignment="1">
      <alignment horizontal="center" vertical="center"/>
    </xf>
    <xf numFmtId="170" fontId="9" fillId="33" borderId="16" xfId="6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7" fillId="34" borderId="20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vertical="top" wrapText="1"/>
    </xf>
    <xf numFmtId="0" fontId="15" fillId="34" borderId="14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4" fontId="9" fillId="33" borderId="14" xfId="6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 wrapText="1"/>
    </xf>
    <xf numFmtId="0" fontId="8" fillId="0" borderId="14" xfId="6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170" fontId="9" fillId="33" borderId="22" xfId="60" applyNumberFormat="1" applyFont="1" applyFill="1" applyBorder="1" applyAlignment="1">
      <alignment horizontal="right" vertical="top" wrapText="1"/>
    </xf>
    <xf numFmtId="170" fontId="18" fillId="33" borderId="22" xfId="60" applyNumberFormat="1" applyFont="1" applyFill="1" applyBorder="1" applyAlignment="1">
      <alignment/>
    </xf>
    <xf numFmtId="44" fontId="9" fillId="33" borderId="14" xfId="60" applyFont="1" applyFill="1" applyBorder="1" applyAlignment="1">
      <alignment horizontal="center" vertical="top" wrapText="1"/>
    </xf>
    <xf numFmtId="170" fontId="9" fillId="33" borderId="14" xfId="60" applyNumberFormat="1" applyFont="1" applyFill="1" applyBorder="1" applyAlignment="1">
      <alignment horizontal="center" vertical="top" wrapText="1"/>
    </xf>
    <xf numFmtId="170" fontId="9" fillId="33" borderId="15" xfId="6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4" fontId="9" fillId="33" borderId="16" xfId="6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horizontal="center" vertical="center"/>
    </xf>
    <xf numFmtId="170" fontId="9" fillId="35" borderId="18" xfId="60" applyNumberFormat="1" applyFont="1" applyFill="1" applyBorder="1" applyAlignment="1">
      <alignment horizontal="right" vertical="center" wrapText="1"/>
    </xf>
    <xf numFmtId="44" fontId="9" fillId="35" borderId="18" xfId="60" applyFont="1" applyFill="1" applyBorder="1" applyAlignment="1">
      <alignment horizontal="right" vertical="center" wrapText="1"/>
    </xf>
    <xf numFmtId="44" fontId="9" fillId="35" borderId="19" xfId="60" applyFont="1" applyFill="1" applyBorder="1" applyAlignment="1">
      <alignment horizontal="right" vertical="center" wrapText="1"/>
    </xf>
    <xf numFmtId="0" fontId="8" fillId="0" borderId="23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center" vertical="top" wrapText="1"/>
    </xf>
    <xf numFmtId="170" fontId="9" fillId="33" borderId="22" xfId="0" applyNumberFormat="1" applyFont="1" applyFill="1" applyBorder="1" applyAlignment="1">
      <alignment/>
    </xf>
    <xf numFmtId="44" fontId="9" fillId="33" borderId="15" xfId="60" applyFont="1" applyFill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170" fontId="19" fillId="33" borderId="22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 horizontal="right" vertical="top" wrapText="1"/>
    </xf>
    <xf numFmtId="0" fontId="8" fillId="0" borderId="16" xfId="0" applyFont="1" applyBorder="1" applyAlignment="1">
      <alignment horizontal="center" vertical="center"/>
    </xf>
    <xf numFmtId="44" fontId="9" fillId="33" borderId="16" xfId="60" applyFont="1" applyFill="1" applyBorder="1" applyAlignment="1">
      <alignment horizontal="right" vertical="top" wrapText="1"/>
    </xf>
    <xf numFmtId="44" fontId="9" fillId="33" borderId="24" xfId="60" applyFont="1" applyFill="1" applyBorder="1" applyAlignment="1">
      <alignment horizontal="center" vertical="top" wrapText="1"/>
    </xf>
    <xf numFmtId="44" fontId="9" fillId="33" borderId="17" xfId="6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/>
    </xf>
    <xf numFmtId="44" fontId="22" fillId="0" borderId="0" xfId="60" applyFont="1" applyFill="1" applyBorder="1" applyAlignment="1">
      <alignment horizontal="right" vertical="top"/>
    </xf>
    <xf numFmtId="44" fontId="10" fillId="0" borderId="0" xfId="60" applyFont="1" applyFill="1" applyBorder="1" applyAlignment="1">
      <alignment horizontal="right" vertical="top" wrapText="1"/>
    </xf>
    <xf numFmtId="44" fontId="22" fillId="0" borderId="0" xfId="6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0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6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 vertical="top"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70" fontId="9" fillId="33" borderId="42" xfId="60" applyNumberFormat="1" applyFont="1" applyFill="1" applyBorder="1" applyAlignment="1">
      <alignment horizontal="center" vertical="top" wrapText="1"/>
    </xf>
    <xf numFmtId="44" fontId="9" fillId="33" borderId="42" xfId="60" applyFont="1" applyFill="1" applyBorder="1" applyAlignment="1">
      <alignment horizontal="right" vertical="top" wrapText="1"/>
    </xf>
    <xf numFmtId="170" fontId="9" fillId="33" borderId="42" xfId="60" applyNumberFormat="1" applyFont="1" applyFill="1" applyBorder="1" applyAlignment="1">
      <alignment horizontal="right" vertical="top" wrapText="1"/>
    </xf>
    <xf numFmtId="44" fontId="9" fillId="33" borderId="43" xfId="60" applyFont="1" applyFill="1" applyBorder="1" applyAlignment="1">
      <alignment horizontal="right" vertical="top" wrapText="1"/>
    </xf>
    <xf numFmtId="0" fontId="8" fillId="0" borderId="22" xfId="0" applyFont="1" applyBorder="1" applyAlignment="1">
      <alignment horizontal="right" vertical="top" wrapText="1"/>
    </xf>
    <xf numFmtId="0" fontId="9" fillId="0" borderId="42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1\Ustawienia%20lokalne\Temporary%20Internet%20Files\Content.IE5\X8PJDRLG\MK-karty_na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"/>
      <sheetName val="WYK_MIENIA"/>
      <sheetName val="mienie_komunalne"/>
      <sheetName val="Karta UW 1"/>
      <sheetName val="Karta UW 2"/>
      <sheetName val="Karta UW 5"/>
      <sheetName val="Karta UW 4"/>
      <sheetName val="Karta UW 6"/>
      <sheetName val="Karta UW 7"/>
      <sheetName val="Karta UW 8"/>
      <sheetName val="Karta UW 10"/>
      <sheetName val="Karta UW garaz 11"/>
      <sheetName val="Karta UW garaz 12"/>
      <sheetName val="Karta UW garaz 13"/>
      <sheetName val="Karta UW garaz 14"/>
      <sheetName val="Karta UW garaz 15"/>
      <sheetName val="Karta UW garaz 16"/>
      <sheetName val="Karta UW garaz 17"/>
      <sheetName val="Karta UW garaz 18"/>
      <sheetName val="Karta UW garaz 19"/>
      <sheetName val="Karta UW garaz 20"/>
      <sheetName val="Karta UW garaz 21"/>
      <sheetName val="Karta UW garaz 22"/>
      <sheetName val="Karta UW garaz 23"/>
      <sheetName val="Karta UW garaz 24"/>
      <sheetName val="Karta UW garaz 25"/>
      <sheetName val="Karta UW garaz 26"/>
      <sheetName val="Karta UW 11GS"/>
      <sheetName val="Karta UW 12GS"/>
      <sheetName val="Karta UW 13GS"/>
      <sheetName val="Karta UW 14GS"/>
      <sheetName val="Karta UW 15GS"/>
      <sheetName val="Karta UW Sp_O"/>
      <sheetName val="Karta UW Sp_Z"/>
      <sheetName val="Karta szkoły 1"/>
      <sheetName val="Karta szkoły 2"/>
      <sheetName val="Karta szkoły 3"/>
      <sheetName val="Karta szkoły 4"/>
      <sheetName val="Karta plac"/>
      <sheetName val="Karta plac 2"/>
      <sheetName val="Karta drogi 1"/>
      <sheetName val="Karta drogi 2"/>
      <sheetName val="Karta drogi 3"/>
      <sheetName val="Karta drogi 4"/>
      <sheetName val="Karta drogi 5"/>
      <sheetName val="Karta drogi 6"/>
      <sheetName val="Karta drogi 7"/>
      <sheetName val="Karta drogi 8"/>
      <sheetName val="Karta drogi 9"/>
      <sheetName val="Karta drogi 10_os Żdżary"/>
      <sheetName val="Karta drogi 20_Domaniewice"/>
      <sheetName val="Karta drogi 11Domaniewice_NASYP"/>
      <sheetName val="Karta drogi 12Rosocha"/>
      <sheetName val="Karta drogi 13_Jankowice"/>
      <sheetName val="Karta drogi 14_NM_kamien"/>
      <sheetName val="Karta drogi 15_do_bazy"/>
      <sheetName val="Karta drogi 16_NM_"/>
      <sheetName val="Karta drogi 17_NM_Góra_Rynek"/>
      <sheetName val="Karta drogi 1_NM_Kolejowa"/>
      <sheetName val="Karta drogi JW"/>
      <sheetName val="Karta drog KolBieliny-Jankowice"/>
      <sheetName val="Karta drogi 19_GOSTOMIA_do_most"/>
      <sheetName val="Karta inf 1"/>
      <sheetName val="Karta inf 2"/>
      <sheetName val="Karta inf 3"/>
      <sheetName val="Karta inf 4-dawna-hydrofornia"/>
      <sheetName val="Karta inf 5-hydroforPROSNA"/>
      <sheetName val="Karta bud 1"/>
      <sheetName val="Karta bud 2"/>
      <sheetName val="Karta bud 3"/>
      <sheetName val="Karta bud 4"/>
      <sheetName val="Karta bud 5"/>
      <sheetName val="Karta bud 6"/>
      <sheetName val="Karta bud 7"/>
      <sheetName val="Karta bud 11"/>
      <sheetName val="Karta bud 12"/>
      <sheetName val="Karta bud agronomowka13"/>
      <sheetName val="Karta bud 14"/>
      <sheetName val="Karta bud 15"/>
      <sheetName val="Karta bud 16"/>
      <sheetName val="Karta bud 17"/>
      <sheetName val="Karta bud 18 UMiG"/>
      <sheetName val="Karta bud 19"/>
      <sheetName val="Karta bud 20"/>
      <sheetName val="Karta bud 21_Rosocha"/>
      <sheetName val="Karta bud 98-dz_garaz"/>
      <sheetName val="Karta bud 99"/>
      <sheetName val="Karta rolne-leśne 1PROSNA"/>
      <sheetName val="Karta rolne-leśne 2"/>
      <sheetName val="Karta rolne-leśne 3ZDZARKI"/>
      <sheetName val="Karta rolne-leśne 5"/>
      <sheetName val="Karta rolne-leśne 6"/>
      <sheetName val="Karta rolne-leśne 7WPobiedz"/>
      <sheetName val="Karta rolne-leśne 8WPobiedz"/>
      <sheetName val="Karta rolne-leśne 9"/>
      <sheetName val="Karta rolne-leśne 10Pobiedna"/>
      <sheetName val="Karta rolne-leśne 13-Domani"/>
      <sheetName val="Karta rolne-leśne 12-Domaniewic"/>
      <sheetName val="Karta rolne-leśne 14_PROSNA"/>
      <sheetName val="Karta rolne-leśne 15_Rosocha"/>
      <sheetName val="Karta rolne-leśne 16_Rosoch"/>
      <sheetName val="Karta rolne-leśne 17_Wierzchy"/>
      <sheetName val="Karta rolne-leśne 18_ŻDŻARY"/>
      <sheetName val="Karta rolne-leśne 19_BIELINY"/>
      <sheetName val="Karta rolne-leśne 20_BIELIN"/>
      <sheetName val="Karta rolne-leśne 21_ŻDŻARY"/>
      <sheetName val="Karta rolne-leśne 22_ŻDŻARY"/>
      <sheetName val="Karta rolne-leśne 24_JÓZEFÓW"/>
      <sheetName val="Karta rolne-leśne 26_NM"/>
      <sheetName val="Karta rolne-leśne 27_NM"/>
      <sheetName val="Karta rolne-leśne 28_NM"/>
      <sheetName val="Karta rolne-leśne 35_NM"/>
      <sheetName val="Karta rolne-leśne 30_NM"/>
      <sheetName val="Karta rolne-leśne 1540_NM"/>
      <sheetName val="Karta rolne-leśne 1125_NM"/>
      <sheetName val="Karta rolne-leśne 1210_NM"/>
      <sheetName val="Karta rolne-leśne 1312_NM"/>
      <sheetName val="Karta rolne-leśne 414-6_NM"/>
      <sheetName val="Karta rolne-leśne 146_NM"/>
      <sheetName val="Karta boisko"/>
      <sheetName val="Karta inf-targowisko"/>
      <sheetName val="Arkusz2"/>
    </sheetNames>
    <sheetDataSet>
      <sheetData sheetId="0">
        <row r="6">
          <cell r="K6">
            <v>140371</v>
          </cell>
          <cell r="L6">
            <v>1140025.74</v>
          </cell>
        </row>
      </sheetData>
      <sheetData sheetId="87">
        <row r="4">
          <cell r="B4">
            <v>0.36</v>
          </cell>
          <cell r="H4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Layout" zoomScaleNormal="99" workbookViewId="0" topLeftCell="A16">
      <selection activeCell="E14" sqref="E14"/>
    </sheetView>
  </sheetViews>
  <sheetFormatPr defaultColWidth="9.00390625" defaultRowHeight="12.75"/>
  <cols>
    <col min="1" max="1" width="4.25390625" style="0" customWidth="1"/>
    <col min="2" max="2" width="15.875" style="0" customWidth="1"/>
    <col min="3" max="3" width="5.375" style="0" customWidth="1"/>
    <col min="4" max="4" width="17.75390625" style="0" customWidth="1"/>
    <col min="5" max="5" width="15.25390625" style="0" customWidth="1"/>
    <col min="6" max="6" width="17.75390625" style="0" customWidth="1"/>
    <col min="7" max="7" width="14.125" style="0" customWidth="1"/>
    <col min="8" max="8" width="16.25390625" style="0" customWidth="1"/>
    <col min="9" max="11" width="12.25390625" style="0" customWidth="1"/>
    <col min="12" max="13" width="17.75390625" style="108" customWidth="1"/>
  </cols>
  <sheetData>
    <row r="1" spans="1:13" ht="12.75">
      <c r="A1" s="138" t="s">
        <v>0</v>
      </c>
      <c r="B1" s="140" t="s">
        <v>1</v>
      </c>
      <c r="C1" s="142" t="s">
        <v>2</v>
      </c>
      <c r="D1" s="144" t="s">
        <v>3</v>
      </c>
      <c r="E1" s="151" t="s">
        <v>4</v>
      </c>
      <c r="F1" s="151" t="s">
        <v>5</v>
      </c>
      <c r="G1" s="153" t="s">
        <v>6</v>
      </c>
      <c r="H1" s="154"/>
      <c r="I1" s="154"/>
      <c r="J1" s="154"/>
      <c r="K1" s="155"/>
      <c r="L1" s="146"/>
      <c r="M1" s="146"/>
    </row>
    <row r="2" spans="1:13" ht="26.25" thickBot="1">
      <c r="A2" s="139"/>
      <c r="B2" s="141"/>
      <c r="C2" s="143"/>
      <c r="D2" s="145"/>
      <c r="E2" s="152"/>
      <c r="F2" s="152"/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  <c r="L2" s="146"/>
      <c r="M2" s="146"/>
    </row>
    <row r="3" spans="1:13" ht="14.25" thickBot="1" thickTop="1">
      <c r="A3" s="3" t="s">
        <v>12</v>
      </c>
      <c r="B3" s="4" t="s">
        <v>13</v>
      </c>
      <c r="C3" s="5" t="s">
        <v>14</v>
      </c>
      <c r="D3" s="4" t="s">
        <v>15</v>
      </c>
      <c r="E3" s="4" t="s">
        <v>16</v>
      </c>
      <c r="F3" s="5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6" t="s">
        <v>22</v>
      </c>
      <c r="L3" s="7"/>
      <c r="M3" s="7"/>
    </row>
    <row r="4" spans="1:13" ht="15.75" thickTop="1">
      <c r="A4" s="147" t="s">
        <v>12</v>
      </c>
      <c r="B4" s="8" t="s">
        <v>23</v>
      </c>
      <c r="C4" s="9" t="s">
        <v>24</v>
      </c>
      <c r="D4" s="10">
        <f>F4+0.8954</f>
        <v>79.02539999999999</v>
      </c>
      <c r="E4" s="10">
        <f>E12+E10+E8+E6</f>
        <v>-0.1877</v>
      </c>
      <c r="F4" s="10">
        <f>G4+H4+I4+J4+K4</f>
        <v>78.13</v>
      </c>
      <c r="G4" s="10">
        <f>G6+G8+G10+G12</f>
        <v>47.113299999999995</v>
      </c>
      <c r="H4" s="10">
        <f>H6+H8+H10+H12</f>
        <v>10.7595</v>
      </c>
      <c r="I4" s="10">
        <f>I6+I8+I10+I12</f>
        <v>3.9951</v>
      </c>
      <c r="J4" s="10">
        <f>J6+J8+J10+J12</f>
        <v>11.8709</v>
      </c>
      <c r="K4" s="11">
        <f>K6+K8+K10+K12</f>
        <v>4.3912</v>
      </c>
      <c r="L4" s="12"/>
      <c r="M4" s="12"/>
    </row>
    <row r="5" spans="1:13" ht="15">
      <c r="A5" s="125"/>
      <c r="B5" s="13" t="s">
        <v>6</v>
      </c>
      <c r="C5" s="14" t="s">
        <v>25</v>
      </c>
      <c r="D5" s="15">
        <f aca="true" t="shared" si="0" ref="D5:K5">D7+D9+D11+D13+D15+D17</f>
        <v>2186695.43</v>
      </c>
      <c r="E5" s="15">
        <f t="shared" si="0"/>
        <v>15016</v>
      </c>
      <c r="F5" s="15">
        <f t="shared" si="0"/>
        <v>2201711.43</v>
      </c>
      <c r="G5" s="15">
        <f t="shared" si="0"/>
        <v>1989465.7</v>
      </c>
      <c r="H5" s="15">
        <f t="shared" si="0"/>
        <v>161392.5</v>
      </c>
      <c r="I5" s="15">
        <f t="shared" si="0"/>
        <v>5193.63</v>
      </c>
      <c r="J5" s="15">
        <f t="shared" si="0"/>
        <v>10530</v>
      </c>
      <c r="K5" s="16">
        <f t="shared" si="0"/>
        <v>35129.600000000006</v>
      </c>
      <c r="L5" s="17"/>
      <c r="M5" s="18"/>
    </row>
    <row r="6" spans="1:13" ht="15">
      <c r="A6" s="125"/>
      <c r="B6" s="148" t="s">
        <v>26</v>
      </c>
      <c r="C6" s="19" t="s">
        <v>24</v>
      </c>
      <c r="D6" s="20">
        <f>F6</f>
        <v>40.8315</v>
      </c>
      <c r="E6" s="20"/>
      <c r="F6" s="21">
        <f>G6+H6+I6+J6+K6</f>
        <v>40.8315</v>
      </c>
      <c r="G6" s="22">
        <v>36.8364</v>
      </c>
      <c r="H6" s="23">
        <v>0</v>
      </c>
      <c r="I6" s="23">
        <v>3.9951</v>
      </c>
      <c r="J6" s="23">
        <v>0</v>
      </c>
      <c r="K6" s="24">
        <v>0</v>
      </c>
      <c r="L6" s="25"/>
      <c r="M6" s="25"/>
    </row>
    <row r="7" spans="1:13" ht="15">
      <c r="A7" s="125"/>
      <c r="B7" s="149"/>
      <c r="C7" s="26" t="s">
        <v>25</v>
      </c>
      <c r="D7" s="27">
        <f aca="true" t="shared" si="1" ref="D7:D17">SUM(G7:K7)</f>
        <v>115702.83</v>
      </c>
      <c r="E7" s="28"/>
      <c r="F7" s="27">
        <f>D7-E7</f>
        <v>115702.83</v>
      </c>
      <c r="G7" s="27">
        <f>3000*G6</f>
        <v>110509.2</v>
      </c>
      <c r="H7" s="27">
        <v>0</v>
      </c>
      <c r="I7" s="27">
        <f>1300*I6</f>
        <v>5193.63</v>
      </c>
      <c r="J7" s="27">
        <v>0</v>
      </c>
      <c r="K7" s="29">
        <v>0</v>
      </c>
      <c r="L7" s="30"/>
      <c r="M7" s="31"/>
    </row>
    <row r="8" spans="1:13" ht="15">
      <c r="A8" s="125"/>
      <c r="B8" s="148" t="s">
        <v>27</v>
      </c>
      <c r="C8" s="19" t="s">
        <v>24</v>
      </c>
      <c r="D8" s="20">
        <v>3.5636</v>
      </c>
      <c r="E8" s="20">
        <v>-0.1877</v>
      </c>
      <c r="F8" s="21">
        <f>G8+H8+I8+J8+K8</f>
        <v>3.3759</v>
      </c>
      <c r="G8" s="23">
        <v>3.3759</v>
      </c>
      <c r="H8" s="23">
        <v>0</v>
      </c>
      <c r="I8" s="23">
        <v>0</v>
      </c>
      <c r="J8" s="23">
        <v>0</v>
      </c>
      <c r="K8" s="24">
        <v>0</v>
      </c>
      <c r="L8" s="32"/>
      <c r="M8" s="32"/>
    </row>
    <row r="9" spans="1:13" ht="15">
      <c r="A9" s="125"/>
      <c r="B9" s="149"/>
      <c r="C9" s="26" t="s">
        <v>25</v>
      </c>
      <c r="D9" s="28">
        <v>1482272</v>
      </c>
      <c r="E9" s="28">
        <f>E8*80000*(-1)</f>
        <v>15016</v>
      </c>
      <c r="F9" s="28">
        <f>D9+E9</f>
        <v>1497288</v>
      </c>
      <c r="G9" s="28">
        <f>F9</f>
        <v>1497288</v>
      </c>
      <c r="H9" s="28">
        <f>18400*H8</f>
        <v>0</v>
      </c>
      <c r="I9" s="28">
        <v>0</v>
      </c>
      <c r="J9" s="28">
        <v>0</v>
      </c>
      <c r="K9" s="33">
        <f>300000*K8</f>
        <v>0</v>
      </c>
      <c r="L9" s="34"/>
      <c r="M9" s="30"/>
    </row>
    <row r="10" spans="1:13" ht="15">
      <c r="A10" s="125"/>
      <c r="B10" s="148" t="s">
        <v>28</v>
      </c>
      <c r="C10" s="19" t="s">
        <v>24</v>
      </c>
      <c r="D10" s="20">
        <f>F10+E10</f>
        <v>3.51</v>
      </c>
      <c r="E10" s="35"/>
      <c r="F10" s="21">
        <v>3.51</v>
      </c>
      <c r="G10" s="22">
        <f>J10</f>
        <v>3.51</v>
      </c>
      <c r="H10" s="23">
        <v>0</v>
      </c>
      <c r="I10" s="23">
        <v>0</v>
      </c>
      <c r="J10" s="22">
        <v>3.51</v>
      </c>
      <c r="K10" s="36">
        <v>0</v>
      </c>
      <c r="L10" s="12"/>
      <c r="M10" s="32"/>
    </row>
    <row r="11" spans="1:13" ht="15">
      <c r="A11" s="125"/>
      <c r="B11" s="149"/>
      <c r="C11" s="26" t="s">
        <v>25</v>
      </c>
      <c r="D11" s="28">
        <f t="shared" si="1"/>
        <v>10530</v>
      </c>
      <c r="E11" s="28">
        <v>0</v>
      </c>
      <c r="F11" s="28">
        <f>D11-E11</f>
        <v>10530</v>
      </c>
      <c r="G11" s="28">
        <v>0</v>
      </c>
      <c r="H11" s="28">
        <v>0</v>
      </c>
      <c r="I11" s="28">
        <v>0</v>
      </c>
      <c r="J11" s="37">
        <f>3000*J10</f>
        <v>10530</v>
      </c>
      <c r="K11" s="33">
        <v>0</v>
      </c>
      <c r="L11" s="31"/>
      <c r="M11" s="31"/>
    </row>
    <row r="12" spans="1:13" ht="15">
      <c r="A12" s="125"/>
      <c r="B12" s="148" t="s">
        <v>29</v>
      </c>
      <c r="C12" s="19" t="s">
        <v>24</v>
      </c>
      <c r="D12" s="20">
        <f>SUM(G12:K12)</f>
        <v>26.902600000000003</v>
      </c>
      <c r="E12" s="20"/>
      <c r="F12" s="21">
        <f>D12+E12</f>
        <v>26.902600000000003</v>
      </c>
      <c r="G12" s="22">
        <v>3.391</v>
      </c>
      <c r="H12" s="22">
        <v>10.7595</v>
      </c>
      <c r="I12" s="38">
        <v>0</v>
      </c>
      <c r="J12" s="22">
        <v>8.3609</v>
      </c>
      <c r="K12" s="39">
        <v>4.3912</v>
      </c>
      <c r="L12" s="32"/>
      <c r="M12" s="32"/>
    </row>
    <row r="13" spans="1:13" ht="15.75" thickBot="1">
      <c r="A13" s="126"/>
      <c r="B13" s="150"/>
      <c r="C13" s="40" t="s">
        <v>25</v>
      </c>
      <c r="D13" s="41">
        <f t="shared" si="1"/>
        <v>201608.6</v>
      </c>
      <c r="E13" s="41">
        <f>L12*(-1)</f>
        <v>0</v>
      </c>
      <c r="F13" s="41">
        <f>D13-E13</f>
        <v>201608.6</v>
      </c>
      <c r="G13" s="41">
        <f>1500*G12</f>
        <v>5086.5</v>
      </c>
      <c r="H13" s="41">
        <f>15000*H12</f>
        <v>161392.5</v>
      </c>
      <c r="I13" s="41">
        <f>1500*I12</f>
        <v>0</v>
      </c>
      <c r="J13" s="41">
        <v>0</v>
      </c>
      <c r="K13" s="42">
        <f>8000*K12</f>
        <v>35129.600000000006</v>
      </c>
      <c r="L13" s="34"/>
      <c r="M13" s="30"/>
    </row>
    <row r="14" spans="1:13" ht="15">
      <c r="A14" s="130" t="s">
        <v>30</v>
      </c>
      <c r="B14" s="132" t="s">
        <v>31</v>
      </c>
      <c r="C14" s="43" t="s">
        <v>24</v>
      </c>
      <c r="D14" s="44">
        <f t="shared" si="1"/>
        <v>0.36</v>
      </c>
      <c r="E14" s="45"/>
      <c r="F14" s="46">
        <f>D14+E14</f>
        <v>0.36</v>
      </c>
      <c r="G14" s="47">
        <f>'[1]Karta rolne-leśne 1PROSNA'!B4</f>
        <v>0.36</v>
      </c>
      <c r="H14" s="48">
        <v>0</v>
      </c>
      <c r="I14" s="48">
        <v>0</v>
      </c>
      <c r="J14" s="48">
        <v>0</v>
      </c>
      <c r="K14" s="49">
        <v>0</v>
      </c>
      <c r="L14" s="32"/>
      <c r="M14" s="32"/>
    </row>
    <row r="15" spans="1:13" ht="15.75" thickBot="1">
      <c r="A15" s="131"/>
      <c r="B15" s="133"/>
      <c r="C15" s="40" t="s">
        <v>25</v>
      </c>
      <c r="D15" s="41">
        <f t="shared" si="1"/>
        <v>1000</v>
      </c>
      <c r="E15" s="41">
        <v>0</v>
      </c>
      <c r="F15" s="41">
        <f>D15-E15</f>
        <v>1000</v>
      </c>
      <c r="G15" s="41">
        <f>'[1]Karta rolne-leśne 1PROSNA'!H4</f>
        <v>1000</v>
      </c>
      <c r="H15" s="41">
        <v>0</v>
      </c>
      <c r="I15" s="41">
        <v>0</v>
      </c>
      <c r="J15" s="41">
        <v>0</v>
      </c>
      <c r="K15" s="42">
        <v>0</v>
      </c>
      <c r="L15" s="50"/>
      <c r="M15" s="31"/>
    </row>
    <row r="16" spans="1:13" ht="15">
      <c r="A16" s="130" t="s">
        <v>32</v>
      </c>
      <c r="B16" s="132" t="s">
        <v>33</v>
      </c>
      <c r="C16" s="43" t="s">
        <v>24</v>
      </c>
      <c r="D16" s="44">
        <f t="shared" si="1"/>
        <v>21.5794</v>
      </c>
      <c r="E16" s="51"/>
      <c r="F16" s="46">
        <f>G16+H16+I16+J16+K16</f>
        <v>21.5794</v>
      </c>
      <c r="G16" s="47">
        <v>21.5794</v>
      </c>
      <c r="H16" s="52">
        <v>0</v>
      </c>
      <c r="I16" s="52">
        <v>0</v>
      </c>
      <c r="J16" s="52">
        <v>0</v>
      </c>
      <c r="K16" s="53">
        <v>0</v>
      </c>
      <c r="L16" s="50"/>
      <c r="M16" s="25"/>
    </row>
    <row r="17" spans="1:13" ht="15.75" thickBot="1">
      <c r="A17" s="131"/>
      <c r="B17" s="133"/>
      <c r="C17" s="54" t="s">
        <v>25</v>
      </c>
      <c r="D17" s="55">
        <f t="shared" si="1"/>
        <v>375582</v>
      </c>
      <c r="E17" s="55">
        <v>0</v>
      </c>
      <c r="F17" s="55">
        <f>D17-E17</f>
        <v>375582</v>
      </c>
      <c r="G17" s="41">
        <v>375582</v>
      </c>
      <c r="H17" s="41">
        <v>0</v>
      </c>
      <c r="I17" s="41">
        <v>0</v>
      </c>
      <c r="J17" s="41">
        <v>0</v>
      </c>
      <c r="K17" s="42">
        <v>0</v>
      </c>
      <c r="L17" s="50"/>
      <c r="M17" s="56"/>
    </row>
    <row r="18" spans="1:13" ht="28.5">
      <c r="A18" s="130" t="s">
        <v>34</v>
      </c>
      <c r="B18" s="57" t="s">
        <v>35</v>
      </c>
      <c r="C18" s="58" t="s">
        <v>36</v>
      </c>
      <c r="D18" s="59">
        <f>D20+D22+D28+D30</f>
        <v>23</v>
      </c>
      <c r="E18" s="59"/>
      <c r="F18" s="59">
        <f>F20+F22+F24+F26+F28+F30</f>
        <v>23</v>
      </c>
      <c r="G18" s="59">
        <f>G20+G22+G24+G26+G28+G30</f>
        <v>9</v>
      </c>
      <c r="H18" s="59">
        <v>3</v>
      </c>
      <c r="I18" s="59"/>
      <c r="J18" s="59"/>
      <c r="K18" s="60">
        <v>10</v>
      </c>
      <c r="L18" s="50"/>
      <c r="M18" s="32"/>
    </row>
    <row r="19" spans="1:13" ht="15">
      <c r="A19" s="134"/>
      <c r="B19" s="61" t="s">
        <v>6</v>
      </c>
      <c r="C19" s="62" t="s">
        <v>25</v>
      </c>
      <c r="D19" s="15">
        <f>SUM(G19:K19)</f>
        <v>3399556.74</v>
      </c>
      <c r="E19" s="63"/>
      <c r="F19" s="15">
        <f>D19-E19</f>
        <v>3399556.74</v>
      </c>
      <c r="G19" s="15">
        <f>SUM(G21+G23+G25+G27+G29+G31)</f>
        <v>1174460</v>
      </c>
      <c r="H19" s="15">
        <f>SUM(H21+H23+H25+H27+H29+H31)</f>
        <v>1280396.74</v>
      </c>
      <c r="I19" s="15">
        <f>SUM(I21+I23+I25+I27+I29+I31)</f>
        <v>0</v>
      </c>
      <c r="J19" s="15">
        <f>SUM(J21+J23+J25+J27+J29+J31)</f>
        <v>0</v>
      </c>
      <c r="K19" s="16">
        <f>SUM(K21+K23+K25+K27+K29+K31)</f>
        <v>944700</v>
      </c>
      <c r="L19" s="50"/>
      <c r="M19" s="32"/>
    </row>
    <row r="20" spans="1:13" ht="15">
      <c r="A20" s="134"/>
      <c r="B20" s="135" t="s">
        <v>37</v>
      </c>
      <c r="C20" s="19" t="s">
        <v>36</v>
      </c>
      <c r="D20" s="64">
        <v>15</v>
      </c>
      <c r="E20" s="64"/>
      <c r="F20" s="64">
        <v>15</v>
      </c>
      <c r="G20" s="64">
        <v>5</v>
      </c>
      <c r="H20" s="64"/>
      <c r="I20" s="64"/>
      <c r="J20" s="64"/>
      <c r="K20" s="65">
        <v>10</v>
      </c>
      <c r="L20" s="50"/>
      <c r="M20" s="32"/>
    </row>
    <row r="21" spans="1:13" ht="16.5">
      <c r="A21" s="134"/>
      <c r="B21" s="136"/>
      <c r="C21" s="26" t="s">
        <v>25</v>
      </c>
      <c r="D21" s="28">
        <f>SUM(G21:K21)</f>
        <v>986588</v>
      </c>
      <c r="E21" s="66"/>
      <c r="F21" s="28">
        <f>D21-E21</f>
        <v>986588</v>
      </c>
      <c r="G21" s="28">
        <v>41888</v>
      </c>
      <c r="H21" s="28">
        <v>0</v>
      </c>
      <c r="I21" s="28">
        <v>0</v>
      </c>
      <c r="J21" s="28">
        <v>0</v>
      </c>
      <c r="K21" s="33">
        <f>94470*K20</f>
        <v>944700</v>
      </c>
      <c r="L21" s="50"/>
      <c r="M21" s="67"/>
    </row>
    <row r="22" spans="1:13" ht="16.5">
      <c r="A22" s="134"/>
      <c r="B22" s="135" t="s">
        <v>38</v>
      </c>
      <c r="C22" s="19" t="s">
        <v>36</v>
      </c>
      <c r="D22" s="68">
        <v>4</v>
      </c>
      <c r="E22" s="69"/>
      <c r="F22" s="64">
        <f>SUM(G22:K22)</f>
        <v>4</v>
      </c>
      <c r="G22" s="69"/>
      <c r="H22" s="70">
        <v>4</v>
      </c>
      <c r="I22" s="71"/>
      <c r="J22" s="70"/>
      <c r="K22" s="72">
        <v>0</v>
      </c>
      <c r="L22" s="50"/>
      <c r="M22" s="67"/>
    </row>
    <row r="23" spans="1:13" ht="16.5">
      <c r="A23" s="134"/>
      <c r="B23" s="136"/>
      <c r="C23" s="26" t="s">
        <v>25</v>
      </c>
      <c r="D23" s="28">
        <f>SUM(G23:K23)</f>
        <v>1280396.74</v>
      </c>
      <c r="E23" s="66"/>
      <c r="F23" s="28">
        <f>D23-E23</f>
        <v>1280396.74</v>
      </c>
      <c r="G23" s="28">
        <v>0</v>
      </c>
      <c r="H23" s="73">
        <f>'[1]Zestawienie'!K6+'[1]Zestawienie'!L6</f>
        <v>1280396.74</v>
      </c>
      <c r="I23" s="74">
        <v>0</v>
      </c>
      <c r="J23" s="73">
        <v>0</v>
      </c>
      <c r="K23" s="33">
        <v>0</v>
      </c>
      <c r="L23" s="50"/>
      <c r="M23" s="67"/>
    </row>
    <row r="24" spans="1:13" ht="16.5">
      <c r="A24" s="134"/>
      <c r="B24" s="135" t="s">
        <v>39</v>
      </c>
      <c r="C24" s="19" t="s">
        <v>36</v>
      </c>
      <c r="D24" s="69">
        <v>0</v>
      </c>
      <c r="E24" s="69"/>
      <c r="F24" s="64">
        <v>0</v>
      </c>
      <c r="G24" s="69"/>
      <c r="H24" s="70"/>
      <c r="I24" s="70"/>
      <c r="J24" s="70"/>
      <c r="K24" s="72"/>
      <c r="L24" s="50"/>
      <c r="M24" s="67"/>
    </row>
    <row r="25" spans="1:13" ht="16.5">
      <c r="A25" s="134"/>
      <c r="B25" s="136"/>
      <c r="C25" s="26" t="s">
        <v>25</v>
      </c>
      <c r="D25" s="75">
        <v>0</v>
      </c>
      <c r="E25" s="75"/>
      <c r="F25" s="75">
        <f>SUM(G25:K25)</f>
        <v>0</v>
      </c>
      <c r="G25" s="76">
        <v>0</v>
      </c>
      <c r="H25" s="76">
        <v>0</v>
      </c>
      <c r="I25" s="76">
        <v>0</v>
      </c>
      <c r="J25" s="76">
        <v>0</v>
      </c>
      <c r="K25" s="77">
        <v>0</v>
      </c>
      <c r="L25" s="50"/>
      <c r="M25" s="67"/>
    </row>
    <row r="26" spans="1:13" ht="16.5">
      <c r="A26" s="134"/>
      <c r="B26" s="135" t="s">
        <v>40</v>
      </c>
      <c r="C26" s="19" t="s">
        <v>36</v>
      </c>
      <c r="D26" s="69">
        <v>0</v>
      </c>
      <c r="E26" s="69"/>
      <c r="F26" s="64">
        <v>0</v>
      </c>
      <c r="G26" s="69"/>
      <c r="H26" s="69"/>
      <c r="I26" s="69"/>
      <c r="J26" s="69"/>
      <c r="K26" s="72"/>
      <c r="L26" s="50"/>
      <c r="M26" s="67"/>
    </row>
    <row r="27" spans="1:13" ht="16.5">
      <c r="A27" s="134"/>
      <c r="B27" s="136"/>
      <c r="C27" s="26" t="s">
        <v>25</v>
      </c>
      <c r="D27" s="75">
        <v>0</v>
      </c>
      <c r="E27" s="75"/>
      <c r="F27" s="75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50"/>
      <c r="M27" s="67"/>
    </row>
    <row r="28" spans="1:13" ht="16.5">
      <c r="A28" s="134"/>
      <c r="B28" s="135" t="s">
        <v>41</v>
      </c>
      <c r="C28" s="19" t="s">
        <v>36</v>
      </c>
      <c r="D28" s="78">
        <v>4</v>
      </c>
      <c r="E28" s="78"/>
      <c r="F28" s="79">
        <v>4</v>
      </c>
      <c r="G28" s="78">
        <v>4</v>
      </c>
      <c r="H28" s="69"/>
      <c r="I28" s="69"/>
      <c r="J28" s="69"/>
      <c r="K28" s="72"/>
      <c r="L28" s="32"/>
      <c r="M28" s="67"/>
    </row>
    <row r="29" spans="1:13" ht="16.5">
      <c r="A29" s="134"/>
      <c r="B29" s="136"/>
      <c r="C29" s="26" t="s">
        <v>25</v>
      </c>
      <c r="D29" s="76">
        <f>SUM(G29:K29)</f>
        <v>1132572</v>
      </c>
      <c r="E29" s="75"/>
      <c r="F29" s="76">
        <f>D29-E29</f>
        <v>1132572</v>
      </c>
      <c r="G29" s="76">
        <v>1132572</v>
      </c>
      <c r="H29" s="76">
        <v>0</v>
      </c>
      <c r="I29" s="76">
        <v>0</v>
      </c>
      <c r="J29" s="76">
        <v>0</v>
      </c>
      <c r="K29" s="77">
        <v>0</v>
      </c>
      <c r="L29" s="32"/>
      <c r="M29" s="67"/>
    </row>
    <row r="30" spans="1:13" ht="16.5">
      <c r="A30" s="134"/>
      <c r="B30" s="135" t="s">
        <v>42</v>
      </c>
      <c r="C30" s="19" t="s">
        <v>36</v>
      </c>
      <c r="D30" s="69">
        <v>0</v>
      </c>
      <c r="E30" s="69"/>
      <c r="F30" s="64">
        <v>0</v>
      </c>
      <c r="G30" s="69"/>
      <c r="H30" s="69"/>
      <c r="I30" s="69"/>
      <c r="J30" s="69"/>
      <c r="K30" s="72"/>
      <c r="L30" s="32"/>
      <c r="M30" s="67"/>
    </row>
    <row r="31" spans="1:13" ht="17.25" thickBot="1">
      <c r="A31" s="131"/>
      <c r="B31" s="137"/>
      <c r="C31" s="40" t="s">
        <v>25</v>
      </c>
      <c r="D31" s="80">
        <v>0</v>
      </c>
      <c r="E31" s="81"/>
      <c r="F31" s="81"/>
      <c r="G31" s="81"/>
      <c r="H31" s="81"/>
      <c r="I31" s="81"/>
      <c r="J31" s="81"/>
      <c r="K31" s="82"/>
      <c r="L31" s="32"/>
      <c r="M31" s="67"/>
    </row>
    <row r="32" spans="1:13" ht="42.75">
      <c r="A32" s="124" t="s">
        <v>43</v>
      </c>
      <c r="B32" s="83" t="s">
        <v>44</v>
      </c>
      <c r="C32" s="84" t="s">
        <v>25</v>
      </c>
      <c r="D32" s="85"/>
      <c r="E32" s="85"/>
      <c r="F32" s="85"/>
      <c r="G32" s="86"/>
      <c r="H32" s="86"/>
      <c r="I32" s="86"/>
      <c r="J32" s="86"/>
      <c r="K32" s="87"/>
      <c r="L32" s="32"/>
      <c r="M32" s="67"/>
    </row>
    <row r="33" spans="1:13" ht="16.5">
      <c r="A33" s="125"/>
      <c r="B33" s="88" t="s">
        <v>45</v>
      </c>
      <c r="C33" s="19" t="s">
        <v>36</v>
      </c>
      <c r="D33" s="64">
        <v>16</v>
      </c>
      <c r="E33" s="89"/>
      <c r="F33" s="64">
        <v>16</v>
      </c>
      <c r="G33" s="64"/>
      <c r="H33" s="64">
        <v>16</v>
      </c>
      <c r="I33" s="90"/>
      <c r="J33" s="90"/>
      <c r="K33" s="91"/>
      <c r="L33" s="32"/>
      <c r="M33" s="67"/>
    </row>
    <row r="34" spans="1:13" ht="16.5">
      <c r="A34" s="125"/>
      <c r="B34" s="162" t="s">
        <v>46</v>
      </c>
      <c r="C34" s="163" t="s">
        <v>47</v>
      </c>
      <c r="D34" s="69">
        <v>113.1</v>
      </c>
      <c r="E34" s="89"/>
      <c r="F34" s="69">
        <v>113.1</v>
      </c>
      <c r="G34" s="69"/>
      <c r="H34" s="92">
        <v>113.1</v>
      </c>
      <c r="I34" s="90"/>
      <c r="J34" s="90"/>
      <c r="K34" s="91"/>
      <c r="L34" s="32"/>
      <c r="M34" s="67"/>
    </row>
    <row r="35" spans="1:13" ht="16.5">
      <c r="A35" s="125"/>
      <c r="B35" s="160" t="s">
        <v>48</v>
      </c>
      <c r="C35" s="161" t="s">
        <v>25</v>
      </c>
      <c r="D35" s="73"/>
      <c r="E35" s="156"/>
      <c r="F35" s="93"/>
      <c r="G35" s="157"/>
      <c r="H35" s="158"/>
      <c r="I35" s="157"/>
      <c r="J35" s="157"/>
      <c r="K35" s="159"/>
      <c r="L35" s="32"/>
      <c r="M35" s="67"/>
    </row>
    <row r="36" spans="1:13" ht="16.5">
      <c r="A36" s="125"/>
      <c r="B36" s="127" t="s">
        <v>49</v>
      </c>
      <c r="C36" s="19" t="s">
        <v>36</v>
      </c>
      <c r="D36" s="64">
        <v>2</v>
      </c>
      <c r="E36" s="89"/>
      <c r="F36" s="64">
        <v>2</v>
      </c>
      <c r="G36" s="95"/>
      <c r="H36" s="64">
        <v>2</v>
      </c>
      <c r="I36" s="95"/>
      <c r="J36" s="95"/>
      <c r="K36" s="96"/>
      <c r="L36" s="32"/>
      <c r="M36" s="67"/>
    </row>
    <row r="37" spans="1:13" ht="16.5">
      <c r="A37" s="125"/>
      <c r="B37" s="128"/>
      <c r="C37" s="26" t="s">
        <v>25</v>
      </c>
      <c r="D37" s="97"/>
      <c r="E37" s="76"/>
      <c r="F37" s="28"/>
      <c r="G37" s="66"/>
      <c r="H37" s="98"/>
      <c r="I37" s="66"/>
      <c r="J37" s="66"/>
      <c r="K37" s="94"/>
      <c r="L37" s="32"/>
      <c r="M37" s="67"/>
    </row>
    <row r="38" spans="1:13" ht="16.5">
      <c r="A38" s="125"/>
      <c r="B38" s="127" t="s">
        <v>50</v>
      </c>
      <c r="C38" s="19" t="s">
        <v>36</v>
      </c>
      <c r="D38" s="64">
        <v>1</v>
      </c>
      <c r="E38" s="89"/>
      <c r="F38" s="64">
        <v>1</v>
      </c>
      <c r="G38" s="95"/>
      <c r="H38" s="95"/>
      <c r="I38" s="95"/>
      <c r="J38" s="95"/>
      <c r="K38" s="96"/>
      <c r="L38" s="32"/>
      <c r="M38" s="67"/>
    </row>
    <row r="39" spans="1:13" ht="16.5">
      <c r="A39" s="125"/>
      <c r="B39" s="128"/>
      <c r="C39" s="26" t="s">
        <v>25</v>
      </c>
      <c r="D39" s="98"/>
      <c r="E39" s="75"/>
      <c r="F39" s="28"/>
      <c r="G39" s="66"/>
      <c r="H39" s="66"/>
      <c r="I39" s="66"/>
      <c r="J39" s="66"/>
      <c r="K39" s="94"/>
      <c r="L39" s="32"/>
      <c r="M39" s="67"/>
    </row>
    <row r="40" spans="1:13" ht="16.5">
      <c r="A40" s="125"/>
      <c r="B40" s="127" t="s">
        <v>51</v>
      </c>
      <c r="C40" s="19" t="s">
        <v>47</v>
      </c>
      <c r="D40" s="64">
        <v>87</v>
      </c>
      <c r="E40" s="89">
        <f>F40-D40</f>
        <v>1</v>
      </c>
      <c r="F40" s="64">
        <v>88</v>
      </c>
      <c r="G40" s="64">
        <v>88</v>
      </c>
      <c r="H40" s="95"/>
      <c r="I40" s="95"/>
      <c r="J40" s="95"/>
      <c r="K40" s="96"/>
      <c r="L40" s="32"/>
      <c r="M40" s="67"/>
    </row>
    <row r="41" spans="1:13" ht="16.5">
      <c r="A41" s="125"/>
      <c r="B41" s="128"/>
      <c r="C41" s="19" t="s">
        <v>25</v>
      </c>
      <c r="D41" s="66"/>
      <c r="E41" s="75"/>
      <c r="F41" s="66"/>
      <c r="G41" s="66"/>
      <c r="H41" s="66"/>
      <c r="I41" s="66"/>
      <c r="J41" s="66"/>
      <c r="K41" s="94"/>
      <c r="L41" s="32"/>
      <c r="M41" s="67"/>
    </row>
    <row r="42" spans="1:13" ht="16.5">
      <c r="A42" s="125"/>
      <c r="B42" s="127" t="s">
        <v>52</v>
      </c>
      <c r="C42" s="19" t="s">
        <v>36</v>
      </c>
      <c r="D42" s="64">
        <v>2</v>
      </c>
      <c r="E42" s="89"/>
      <c r="F42" s="64">
        <v>2</v>
      </c>
      <c r="G42" s="64"/>
      <c r="H42" s="64">
        <v>1</v>
      </c>
      <c r="I42" s="64"/>
      <c r="J42" s="64"/>
      <c r="K42" s="65">
        <v>1</v>
      </c>
      <c r="L42" s="32"/>
      <c r="M42" s="67"/>
    </row>
    <row r="43" spans="1:13" ht="16.5">
      <c r="A43" s="125"/>
      <c r="B43" s="128"/>
      <c r="C43" s="19" t="s">
        <v>25</v>
      </c>
      <c r="D43" s="28"/>
      <c r="E43" s="76"/>
      <c r="F43" s="28"/>
      <c r="G43" s="66"/>
      <c r="H43" s="28"/>
      <c r="I43" s="66"/>
      <c r="J43" s="66"/>
      <c r="K43" s="33"/>
      <c r="L43" s="32"/>
      <c r="M43" s="67"/>
    </row>
    <row r="44" spans="1:13" ht="16.5">
      <c r="A44" s="125"/>
      <c r="B44" s="127" t="s">
        <v>42</v>
      </c>
      <c r="C44" s="19" t="s">
        <v>36</v>
      </c>
      <c r="D44" s="64"/>
      <c r="E44" s="89"/>
      <c r="F44" s="64"/>
      <c r="G44" s="64"/>
      <c r="H44" s="64"/>
      <c r="I44" s="64"/>
      <c r="J44" s="95"/>
      <c r="K44" s="96"/>
      <c r="L44" s="32"/>
      <c r="M44" s="67"/>
    </row>
    <row r="45" spans="1:13" ht="17.25" thickBot="1">
      <c r="A45" s="126"/>
      <c r="B45" s="129"/>
      <c r="C45" s="99" t="s">
        <v>25</v>
      </c>
      <c r="D45" s="100"/>
      <c r="E45" s="101"/>
      <c r="F45" s="100"/>
      <c r="G45" s="100"/>
      <c r="H45" s="100"/>
      <c r="I45" s="100"/>
      <c r="J45" s="100"/>
      <c r="K45" s="102"/>
      <c r="L45" s="32"/>
      <c r="M45" s="67"/>
    </row>
    <row r="46" spans="1:13" s="108" customFormat="1" ht="16.5">
      <c r="A46" s="122"/>
      <c r="B46" s="123"/>
      <c r="C46" s="105"/>
      <c r="D46" s="106"/>
      <c r="E46" s="107"/>
      <c r="F46" s="106"/>
      <c r="G46" s="106"/>
      <c r="H46" s="32"/>
      <c r="I46" s="32"/>
      <c r="J46" s="32"/>
      <c r="K46" s="106"/>
      <c r="L46" s="32"/>
      <c r="M46" s="67"/>
    </row>
    <row r="47" spans="1:13" s="108" customFormat="1" ht="16.5">
      <c r="A47" s="122"/>
      <c r="B47" s="123"/>
      <c r="C47" s="105"/>
      <c r="D47" s="32"/>
      <c r="E47" s="56"/>
      <c r="F47" s="32"/>
      <c r="G47" s="32"/>
      <c r="H47" s="32"/>
      <c r="I47" s="32"/>
      <c r="J47" s="32"/>
      <c r="K47" s="32"/>
      <c r="L47" s="32"/>
      <c r="M47" s="67"/>
    </row>
    <row r="48" spans="1:13" s="113" customFormat="1" ht="16.5" customHeight="1">
      <c r="A48" s="120" t="s">
        <v>53</v>
      </c>
      <c r="B48" s="120"/>
      <c r="C48" s="120"/>
      <c r="D48" s="120"/>
      <c r="E48" s="120"/>
      <c r="F48" s="120"/>
      <c r="G48" s="120"/>
      <c r="H48" s="120"/>
      <c r="I48" s="119">
        <v>13520.11</v>
      </c>
      <c r="J48" s="112"/>
      <c r="K48" s="112"/>
      <c r="L48" s="112"/>
      <c r="M48" s="112"/>
    </row>
    <row r="49" spans="1:13" s="113" customFormat="1" ht="15" customHeight="1">
      <c r="A49" s="120" t="s">
        <v>54</v>
      </c>
      <c r="B49" s="120"/>
      <c r="C49" s="120"/>
      <c r="D49" s="120"/>
      <c r="E49" s="120"/>
      <c r="F49" s="120"/>
      <c r="G49" s="120"/>
      <c r="H49" s="120"/>
      <c r="I49" s="119">
        <v>182549.63</v>
      </c>
      <c r="J49" s="112"/>
      <c r="K49" s="112"/>
      <c r="L49" s="112"/>
      <c r="M49" s="112"/>
    </row>
    <row r="50" spans="1:13" s="113" customFormat="1" ht="15" customHeight="1">
      <c r="A50" s="120" t="s">
        <v>55</v>
      </c>
      <c r="B50" s="120"/>
      <c r="C50" s="120"/>
      <c r="D50" s="120"/>
      <c r="E50" s="120"/>
      <c r="F50" s="120"/>
      <c r="G50" s="120"/>
      <c r="H50" s="120"/>
      <c r="I50" s="119">
        <v>167600</v>
      </c>
      <c r="J50" s="112"/>
      <c r="K50" s="112"/>
      <c r="L50" s="112"/>
      <c r="M50" s="112"/>
    </row>
    <row r="51" spans="1:13" s="113" customFormat="1" ht="15" customHeight="1">
      <c r="A51" s="121" t="s">
        <v>56</v>
      </c>
      <c r="B51" s="121"/>
      <c r="C51" s="121"/>
      <c r="D51" s="121"/>
      <c r="E51" s="121"/>
      <c r="F51" s="121"/>
      <c r="G51" s="121"/>
      <c r="H51" s="121"/>
      <c r="I51" s="119">
        <v>3000</v>
      </c>
      <c r="J51" s="112"/>
      <c r="K51" s="112"/>
      <c r="L51" s="112"/>
      <c r="M51" s="112"/>
    </row>
    <row r="52" spans="1:13" s="113" customFormat="1" ht="15" customHeight="1">
      <c r="A52" s="109"/>
      <c r="B52" s="110"/>
      <c r="C52" s="111"/>
      <c r="D52" s="112"/>
      <c r="E52" s="112"/>
      <c r="H52" s="114"/>
      <c r="I52" s="112"/>
      <c r="J52" s="112"/>
      <c r="K52" s="112"/>
      <c r="L52" s="112"/>
      <c r="M52" s="112"/>
    </row>
    <row r="53" spans="1:13" s="113" customFormat="1" ht="15" customHeight="1">
      <c r="A53" s="109"/>
      <c r="B53" s="110"/>
      <c r="C53" s="111"/>
      <c r="D53" s="112"/>
      <c r="E53" s="112"/>
      <c r="F53" s="115"/>
      <c r="H53" s="114"/>
      <c r="I53" s="112"/>
      <c r="J53" s="112"/>
      <c r="K53" s="112"/>
      <c r="L53" s="112"/>
      <c r="M53" s="112"/>
    </row>
    <row r="54" spans="1:13" s="113" customFormat="1" ht="15" customHeight="1">
      <c r="A54" s="109"/>
      <c r="B54" s="110"/>
      <c r="C54" s="111"/>
      <c r="D54" s="112"/>
      <c r="E54" s="112"/>
      <c r="F54" s="115"/>
      <c r="G54" s="115"/>
      <c r="H54" s="116"/>
      <c r="I54" s="112"/>
      <c r="J54" s="112"/>
      <c r="K54" s="112"/>
      <c r="L54" s="112"/>
      <c r="M54" s="112"/>
    </row>
    <row r="55" spans="1:13" s="113" customFormat="1" ht="15" customHeight="1">
      <c r="A55" s="109"/>
      <c r="B55" s="117"/>
      <c r="C55" s="111"/>
      <c r="D55" s="112"/>
      <c r="E55" s="112"/>
      <c r="F55" s="115"/>
      <c r="G55" s="115"/>
      <c r="H55" s="112"/>
      <c r="I55" s="112"/>
      <c r="J55" s="112"/>
      <c r="K55" s="112"/>
      <c r="L55" s="112"/>
      <c r="M55" s="112"/>
    </row>
    <row r="56" spans="1:13" s="113" customFormat="1" ht="15" customHeight="1">
      <c r="A56" s="109"/>
      <c r="B56" s="117"/>
      <c r="C56" s="111"/>
      <c r="D56" s="112"/>
      <c r="E56" s="112"/>
      <c r="F56" s="112"/>
      <c r="G56" s="112"/>
      <c r="H56" s="112"/>
      <c r="I56" s="112"/>
      <c r="J56" s="112"/>
      <c r="K56" s="112"/>
      <c r="L56" s="112"/>
      <c r="M56" s="112"/>
    </row>
    <row r="57" spans="1:13" s="108" customFormat="1" ht="43.5" customHeight="1">
      <c r="A57" s="103"/>
      <c r="B57" s="104"/>
      <c r="C57" s="105"/>
      <c r="D57" s="32"/>
      <c r="E57" s="32"/>
      <c r="F57" s="32"/>
      <c r="G57" s="32"/>
      <c r="H57" s="32"/>
      <c r="I57" s="32"/>
      <c r="J57" s="32"/>
      <c r="K57" s="32"/>
      <c r="L57" s="32"/>
      <c r="M57" s="67"/>
    </row>
    <row r="58" spans="12:13" s="118" customFormat="1" ht="12.75">
      <c r="L58" s="108"/>
      <c r="M58" s="108"/>
    </row>
    <row r="59" spans="12:13" s="118" customFormat="1" ht="12.75">
      <c r="L59" s="108"/>
      <c r="M59" s="108"/>
    </row>
  </sheetData>
  <sheetProtection/>
  <mergeCells count="37">
    <mergeCell ref="A51:H51"/>
    <mergeCell ref="M1:M2"/>
    <mergeCell ref="A4:A13"/>
    <mergeCell ref="B6:B7"/>
    <mergeCell ref="B8:B9"/>
    <mergeCell ref="B10:B11"/>
    <mergeCell ref="B12:B13"/>
    <mergeCell ref="E1:E2"/>
    <mergeCell ref="F1:F2"/>
    <mergeCell ref="G1:K1"/>
    <mergeCell ref="L1:L2"/>
    <mergeCell ref="A14:A15"/>
    <mergeCell ref="B14:B15"/>
    <mergeCell ref="A1:A2"/>
    <mergeCell ref="B1:B2"/>
    <mergeCell ref="C1:C2"/>
    <mergeCell ref="D1:D2"/>
    <mergeCell ref="A16:A17"/>
    <mergeCell ref="B16:B17"/>
    <mergeCell ref="A18:A31"/>
    <mergeCell ref="B20:B21"/>
    <mergeCell ref="B22:B23"/>
    <mergeCell ref="B24:B25"/>
    <mergeCell ref="B26:B27"/>
    <mergeCell ref="B28:B29"/>
    <mergeCell ref="B30:B31"/>
    <mergeCell ref="A32:A45"/>
    <mergeCell ref="B36:B37"/>
    <mergeCell ref="B38:B39"/>
    <mergeCell ref="B40:B41"/>
    <mergeCell ref="B42:B43"/>
    <mergeCell ref="B44:B45"/>
    <mergeCell ref="A48:H48"/>
    <mergeCell ref="A49:H49"/>
    <mergeCell ref="A50:H50"/>
    <mergeCell ref="A46:A47"/>
    <mergeCell ref="B46:B47"/>
  </mergeCells>
  <printOptions horizontalCentered="1"/>
  <pageMargins left="0.3937007874015748" right="0.3937007874015748" top="1.3779527559055118" bottom="0.5905511811023623" header="0.5118110236220472" footer="0.5118110236220472"/>
  <pageSetup horizontalDpi="600" verticalDpi="600" orientation="landscape" paperSize="9" scale="80" r:id="rId1"/>
  <headerFooter alignWithMargins="0">
    <oddHeader>&amp;C
&amp;"Times New Roman,Pogrubiona"&amp;12INFORMACJA O STANIE MIENIA KOMUNALNEGO za 2013 r.&amp;R&amp;"Times New Roman,Pogrubiona"Załącznik Nr 3&amp;"Times New Roman,Normalny"
do Zarządzenia nr 34/2014
Burmistrza Miasta i Gminy Nowe Miasto nad Pilicą
z dnia 26 marca 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bogacki</dc:creator>
  <cp:keywords/>
  <dc:description/>
  <cp:lastModifiedBy>Ewa Bator</cp:lastModifiedBy>
  <cp:lastPrinted>2014-03-26T10:10:17Z</cp:lastPrinted>
  <dcterms:created xsi:type="dcterms:W3CDTF">2013-03-28T07:57:23Z</dcterms:created>
  <dcterms:modified xsi:type="dcterms:W3CDTF">2014-03-26T10:25:04Z</dcterms:modified>
  <cp:category/>
  <cp:version/>
  <cp:contentType/>
  <cp:contentStatus/>
</cp:coreProperties>
</file>